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75" windowHeight="909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<sst xmlns="http://schemas.openxmlformats.org/spreadsheetml/2006/main" count="63" uniqueCount="62">
  <si>
    <t>TL 8 Land Cruiser</t>
  </si>
  <si>
    <t>body volume</t>
  </si>
  <si>
    <t>Cost</t>
  </si>
  <si>
    <t>Weight</t>
  </si>
  <si>
    <t>Volume</t>
  </si>
  <si>
    <t>Component</t>
  </si>
  <si>
    <t>2000 cf of XH exp. material - AF 1000, HT 3000, load 180000</t>
  </si>
  <si>
    <t>Sloped sides - F 60deg, R/L 30 deg.</t>
  </si>
  <si>
    <t>Sealed Body</t>
  </si>
  <si>
    <t>Tracked Motive System (HT 1500 ea.) - speed factor 20</t>
  </si>
  <si>
    <t>Improved Suspension</t>
  </si>
  <si>
    <t>1200 KwH tracked drivetrain</t>
  </si>
  <si>
    <t>24000 KW energy bank (20 hours) - rech. power cell - HT 50</t>
  </si>
  <si>
    <t>MAIN TURRET - 130 cf full-traverse standard materials AF/HT: 175</t>
  </si>
  <si>
    <t>-- cramped internal seat (+ crashweb and operator)</t>
  </si>
  <si>
    <t>-- 20mm Railgun, 100 rnds APSSDU - HT 150, 10 KWH/shot</t>
  </si>
  <si>
    <t>-- 1000 kwh rech. power cell (100 shots)</t>
  </si>
  <si>
    <t>-- armor: exp lam $39/pt, 3.9 lbs/pt</t>
  </si>
  <si>
    <t>-- F: 6/1000, R/L: 6/350, B: 6/200, T: 6/150</t>
  </si>
  <si>
    <t>-- dedicated midget targeting computer - comp. 2, HT 2 - +3 to hit</t>
  </si>
  <si>
    <t>2nd TURRET - 40 cf full-traverse standard materials, AF/HT 75</t>
  </si>
  <si>
    <t>-- 50mm hypercannon + 20 rnds</t>
  </si>
  <si>
    <t>-- armor: exp lam $8/pt, 1.2 lbs/pt</t>
  </si>
  <si>
    <t>-- F: 6/700, R/L: 350, B: 6/200, T: 6/150</t>
  </si>
  <si>
    <t>ARMOR:  exp laminate $300/pt, 30 lbs/pt 2000 pts total</t>
  </si>
  <si>
    <t>-- F: 6/1700, R/L: 6/450 B: 6/300, T: 6/200, U: 6/50</t>
  </si>
  <si>
    <t>4 cramped seats (+ crashwebs, operator wt. included)</t>
  </si>
  <si>
    <t>Chameleon Surface (-3 to see)</t>
  </si>
  <si>
    <t xml:space="preserve">6 flare dischargers </t>
  </si>
  <si>
    <t>4 smoke dischargers (2 hot smoke, 2 prismatic smoke)</t>
  </si>
  <si>
    <t>Fire extinguisher system</t>
  </si>
  <si>
    <t>Basic IR Cloaking</t>
  </si>
  <si>
    <t>3 days lim life support (12 hours for full crew)</t>
  </si>
  <si>
    <t>NBC kit</t>
  </si>
  <si>
    <t>Radar Detector/Locator</t>
  </si>
  <si>
    <t>Basic Sound Baffling</t>
  </si>
  <si>
    <t>Partial Stealth</t>
  </si>
  <si>
    <t>Med. Range Thermograph (scan 18, rng 1.5 miles)</t>
  </si>
  <si>
    <t>Short Range Ladar (scan 18, rng 7 miles) HT 4</t>
  </si>
  <si>
    <t xml:space="preserve">Light Amplification/Low-light </t>
  </si>
  <si>
    <t>Laser rangefinders (both turrets)</t>
  </si>
  <si>
    <t xml:space="preserve">HUDWACS - all weapons </t>
  </si>
  <si>
    <t>Minicomputer - comp 3, HT 4</t>
  </si>
  <si>
    <t>mil. GPS, ACR</t>
  </si>
  <si>
    <t>scrambled tac. radio</t>
  </si>
  <si>
    <t>IFF</t>
  </si>
  <si>
    <t>microwave satellite comm.</t>
  </si>
  <si>
    <t>2 Gauss Minigus (mounted either side, cyberslave mounts, 5000 rnds ea.) HT 15 ea.</t>
  </si>
  <si>
    <t>-- cyberslave mounts</t>
  </si>
  <si>
    <t>TOTAL</t>
  </si>
  <si>
    <t>PERFORMANCE</t>
  </si>
  <si>
    <t>Power Factor</t>
  </si>
  <si>
    <t>Top Speed (mph)</t>
  </si>
  <si>
    <t>Acceleration</t>
  </si>
  <si>
    <t>Deceleration</t>
  </si>
  <si>
    <t>MR</t>
  </si>
  <si>
    <t>SR</t>
  </si>
  <si>
    <t>MODIFIERS/SIGNATURE</t>
  </si>
  <si>
    <t>Size Mod</t>
  </si>
  <si>
    <t>Radar Signature</t>
  </si>
  <si>
    <t>IR Signature</t>
  </si>
  <si>
    <t>Sound Signature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</si>
</sst>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\(&quot;$&quot;* #,##0\);_(&quot;$&quot;* &quot;-&quot;_);_(@_)"/>
    <numFmt numFmtId="41" formatCode="_(* #,##0_);\(* #,##0\);_(* &quot;-&quot;_);_(@_)"/>
    <numFmt numFmtId="44" formatCode="_(&quot;$&quot;* #,##0.00_);\(&quot;$&quot;* #,##0.00\);_(&quot;$&quot;* &quot;-&quot;??_);_(@_)"/>
    <numFmt numFmtId="43" formatCode="_(* #,##0.00_);\(* #,##0.00\);_(* &quot;-&quot;??_);_(@_)"/>
    <numFmt numFmtId="64" formatCode="* _-&quot;$&quot;#,##0;* \-&quot;$&quot;#,##0;* _-&quot;$&quot;&quot;-&quot;;@"/>
    <numFmt numFmtId="65" formatCode="* _-&quot;$&quot;#,##0.00;* \-&quot;$&quot;#,##0.00;* _-&quot;$&quot;&quot;-&quot;??;@"/>
    <numFmt numFmtId="66" formatCode="* #,##0;* \-#,##0;* &quot;-&quot;;@"/>
    <numFmt numFmtId="67" formatCode="* #,##0.00;* \-#,##0.00;* &quot;-&quot;??;@"/>
    <numFmt numFmtId="68" formatCode="[&gt;0]General;[Red][&lt;0]\-General;General"/>
    <numFmt numFmtId="69" formatCode="[&gt;0]&quot;Subtotal = &quot;General;[Red][&lt;0]&quot;Subtotal = &quot;\-General;&quot;Subtotal = &quot;General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67" fontId="1" fillId="0" borderId="0" applyFont="0" applyFill="0" applyBorder="0" applyAlignment="0" applyProtection="0"/>
    <xf numFmtId="66" fontId="1" fillId="0" borderId="0" applyFont="0" applyFill="0" applyBorder="0" applyAlignment="0" applyProtection="0"/>
    <xf numFmtId="65" fontId="1" fillId="0" borderId="0" applyFont="0" applyFill="0" applyBorder="0" applyAlignment="0" applyProtection="0"/>
    <xf numFmtId="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68" fontId="0" fillId="0" borderId="0" xfId="0" applyNumberFormat="1" applyAlignment="1">
      <alignment/>
    </xf>
    <xf numFmtId="4" fontId="0" fillId="0" borderId="0" xfId="0" applyNumberFormat="1" applyFont="1" applyFill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32"/>
      <rgbColor rgb="00339966"/>
      <rgbColor rgb="0000FFFF"/>
      <rgbColor rgb="007B68EE"/>
      <rgbColor rgb="00800080"/>
      <rgbColor rgb="00969696"/>
      <rgbColor rgb="00FF00FF"/>
      <rgbColor rgb="00FFCC00"/>
      <rgbColor rgb="00FFFF00"/>
      <rgbColor rgb="00CCFFCC"/>
      <rgbColor rgb="0087CEFA"/>
      <rgbColor rgb="0087CEEB"/>
      <rgbColor rgb="00FF00FF"/>
      <rgbColor rgb="00C0C0C0"/>
      <rgbColor rgb="00FF99CC"/>
      <rgbColor rgb="00FFCC99"/>
      <rgbColor rgb="00FFFF99"/>
      <rgbColor rgb="0090EE90"/>
      <rgbColor rgb="00CCFFFF"/>
      <rgbColor rgb="0099CCFF"/>
      <rgbColor rgb="00EE82EE"/>
      <rgbColor rgb="00DCDCDC"/>
      <rgbColor rgb="00FF99CC"/>
      <rgbColor rgb="00FFE4C4"/>
      <rgbColor rgb="00FFFACD"/>
      <rgbColor rgb="0098FB98"/>
      <rgbColor rgb="00E0FFFF"/>
      <rgbColor rgb="00B0C4DE"/>
      <rgbColor rgb="00DDA0DD"/>
      <rgbColor rgb="00F5F5F5"/>
      <rgbColor rgb="00FFE4E1"/>
      <rgbColor rgb="00FFFFF0"/>
      <rgbColor rgb="00FAFAD2"/>
      <rgbColor rgb="00F0FFF0"/>
      <rgbColor rgb="00F5FFFA"/>
      <rgbColor rgb="00F0F8FF"/>
      <rgbColor rgb="00D8BFD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defaultGridColor="0" colorId="0" workbookViewId="0" topLeftCell="A45">
      <selection activeCell="D70" sqref="D70"/>
    </sheetView>
  </sheetViews>
  <sheetFormatPr defaultColWidth="9.00390625" defaultRowHeight="12.75"/>
  <cols>
    <col min="1" max="1" width="12.8515625" style="3" customWidth="1"/>
    <col min="2" max="2" width="14.28125" style="3" customWidth="1"/>
    <col min="3" max="3" width="9.00390625" style="3" customWidth="1"/>
    <col min="4" max="4" width="81.28125" style="0" customWidth="1"/>
    <col min="5" max="256" width="9.00390625" style="0" customWidth="1"/>
  </cols>
  <sheetData>
    <row r="1" spans="1:4" ht="12.75">
      <c r="A1" s="4" t="s">
        <v>0</v>
      </c>
      <c r="B1" s="3"/>
      <c r="C1" s="3">
        <v>2000</v>
      </c>
      <c r="D1" s="2" t="s">
        <v>1</v>
      </c>
    </row>
    <row r="3" spans="1:4" ht="12.75">
      <c r="A3" s="3" t="s">
        <v>2</v>
      </c>
      <c r="B3" s="3" t="s">
        <v>3</v>
      </c>
      <c r="C3" s="3" t="s">
        <v>4</v>
      </c>
      <c r="D3" s="2" t="s">
        <v>5</v>
      </c>
    </row>
    <row r="4" spans="1:4" ht="12.75">
      <c r="A4" s="3">
        <f>C1*50</f>
        <v>100000</v>
      </c>
      <c r="B4" s="3">
        <f>C1*2.5</f>
        <v>5000</v>
      </c>
      <c r="D4" s="2" t="s">
        <v>6</v>
      </c>
    </row>
    <row r="5" spans="1:4" ht="12.75">
      <c r="A5" s="3">
        <f>20*C1</f>
        <v>40000</v>
      </c>
      <c r="B5" s="3">
        <v>0</v>
      </c>
      <c r="C5" s="3">
        <f>0.4*C1</f>
        <v>800</v>
      </c>
      <c r="D5" s="2" t="s">
        <v>7</v>
      </c>
    </row>
    <row r="6" spans="1:4" ht="12.75">
      <c r="A6" s="3">
        <v>100000</v>
      </c>
      <c r="D6" s="2" t="s">
        <v>8</v>
      </c>
    </row>
    <row r="7" spans="1:4" ht="12.75">
      <c r="A7" s="3">
        <v>400000</v>
      </c>
      <c r="B7" s="3">
        <v>7500</v>
      </c>
      <c r="C7" s="3">
        <f>C1*0.3</f>
        <v>600</v>
      </c>
      <c r="D7" s="2" t="s">
        <v>9</v>
      </c>
    </row>
    <row r="8" spans="1:4" ht="12.75">
      <c r="A8" s="3">
        <v>400000</v>
      </c>
      <c r="D8" s="2" t="s">
        <v>10</v>
      </c>
    </row>
    <row r="9" spans="1:4" ht="12.75">
      <c r="A9" s="3">
        <v>36000</v>
      </c>
      <c r="B9" s="3">
        <v>2400</v>
      </c>
      <c r="C9" s="3">
        <v>48</v>
      </c>
      <c r="D9" s="2" t="s">
        <v>11</v>
      </c>
    </row>
    <row r="10" spans="1:4" ht="12.75">
      <c r="A10" s="3">
        <f>40*24000</f>
        <v>960000</v>
      </c>
      <c r="B10" s="3">
        <f>24000*0.4</f>
        <v>9600</v>
      </c>
      <c r="C10" s="3">
        <f>0.0008*24000</f>
        <v>19.2</v>
      </c>
      <c r="D10" s="2" t="s">
        <v>12</v>
      </c>
    </row>
    <row r="12" spans="1:4" ht="12.75">
      <c r="A12" s="3">
        <v>3900</v>
      </c>
      <c r="B12" s="3">
        <v>1170</v>
      </c>
      <c r="C12" s="3">
        <v>39</v>
      </c>
      <c r="D12" s="2" t="s">
        <v>13</v>
      </c>
    </row>
    <row r="13" spans="1:5" ht="12.75">
      <c r="A13" s="3">
        <v>300</v>
      </c>
      <c r="B13" s="3">
        <v>220</v>
      </c>
      <c r="C13" s="3"/>
      <c r="D13" s="2" t="s">
        <v>14</v>
      </c>
      <c r="E13" s="2">
        <v>21</v>
      </c>
    </row>
    <row r="14" spans="1:4" ht="12.75">
      <c r="A14" s="3">
        <v>402000</v>
      </c>
      <c r="B14" s="3">
        <v>4100</v>
      </c>
      <c r="D14" s="2" t="s">
        <v>15</v>
      </c>
    </row>
    <row r="15" spans="1:4" ht="12.75">
      <c r="A15" s="3">
        <v>40000</v>
      </c>
      <c r="B15" s="3">
        <f>0.4*1000</f>
        <v>400</v>
      </c>
      <c r="C15" s="3"/>
      <c r="D15" s="2" t="s">
        <v>16</v>
      </c>
    </row>
    <row r="16" spans="1:4" ht="12.75">
      <c r="A16" s="3">
        <f>39*2050</f>
        <v>79950</v>
      </c>
      <c r="B16" s="3">
        <f>2050*3.9</f>
        <v>7995</v>
      </c>
      <c r="D16" s="2" t="s">
        <v>17</v>
      </c>
    </row>
    <row r="17" spans="1:4" ht="12.75" customHeight="1">
      <c r="A17"/>
      <c r="B17"/>
      <c r="C17"/>
      <c r="D17" s="2" t="s">
        <v>18</v>
      </c>
    </row>
    <row r="18" spans="1:4" ht="12.75" customHeight="1">
      <c r="A18" s="2">
        <v>500</v>
      </c>
      <c r="B18" s="2">
        <v>5</v>
      </c>
      <c r="C18"/>
      <c r="D18" s="2" t="s">
        <v>19</v>
      </c>
    </row>
    <row r="20" spans="1:4" ht="12.75">
      <c r="A20" s="3">
        <v>1200</v>
      </c>
      <c r="B20" s="3">
        <f>40*9</f>
        <v>360</v>
      </c>
      <c r="C20" s="3">
        <f>40*0.3</f>
        <v>12</v>
      </c>
      <c r="D20" s="2" t="s">
        <v>20</v>
      </c>
    </row>
    <row r="21" spans="1:5" ht="12.75">
      <c r="A21" s="3">
        <v>300</v>
      </c>
      <c r="B21" s="3">
        <v>220</v>
      </c>
      <c r="D21" s="2" t="s">
        <v>14</v>
      </c>
      <c r="E21" s="2">
        <v>21</v>
      </c>
    </row>
    <row r="22" spans="1:5" ht="12.75">
      <c r="A22" s="3">
        <v>30800</v>
      </c>
      <c r="B22" s="3">
        <v>800</v>
      </c>
      <c r="D22" t="s">
        <v>21</v>
      </c>
      <c r="E22">
        <v>19</v>
      </c>
    </row>
    <row r="23" ht="12.75">
      <c r="D23" s="2" t="s">
        <v>22</v>
      </c>
    </row>
    <row r="24" spans="1:4" ht="12.75" customHeight="1">
      <c r="A24" s="3">
        <f>1750*8</f>
        <v>14000</v>
      </c>
      <c r="B24" s="3">
        <f>1750*1.2</f>
        <v>2100</v>
      </c>
      <c r="C24" s="3"/>
      <c r="D24" s="2" t="s">
        <v>23</v>
      </c>
    </row>
    <row r="26" spans="1:4" ht="12.75" customHeight="1">
      <c r="A26" s="3">
        <v>600000</v>
      </c>
      <c r="B26" s="3">
        <v>60000</v>
      </c>
      <c r="C26" s="3"/>
      <c r="D26" t="s">
        <v>24</v>
      </c>
    </row>
    <row r="27" ht="12.75">
      <c r="D27" t="s">
        <v>25</v>
      </c>
    </row>
    <row r="28" spans="1:3" ht="12.75" customHeight="1">
      <c r="A28"/>
      <c r="B28"/>
      <c r="C28"/>
    </row>
    <row r="29" spans="1:4" ht="12.75">
      <c r="A29" s="3">
        <v>1200</v>
      </c>
      <c r="B29" s="3">
        <v>880</v>
      </c>
      <c r="C29" s="3">
        <v>84</v>
      </c>
      <c r="D29" s="2" t="s">
        <v>26</v>
      </c>
    </row>
    <row r="30" spans="1:4" ht="12.75" customHeight="1">
      <c r="A30" s="2">
        <f>1250*1000</f>
        <v>1250000</v>
      </c>
      <c r="B30"/>
      <c r="C30"/>
      <c r="D30" s="2" t="s">
        <v>27</v>
      </c>
    </row>
    <row r="31" spans="1:4" ht="12.75">
      <c r="A31" s="2">
        <v>600</v>
      </c>
      <c r="B31" s="2">
        <v>120</v>
      </c>
      <c r="C31" s="2">
        <v>2.4</v>
      </c>
      <c r="D31" s="2" t="s">
        <v>28</v>
      </c>
    </row>
    <row r="32" spans="1:4" ht="12.75" customHeight="1">
      <c r="A32" s="2">
        <v>400</v>
      </c>
      <c r="B32" s="2">
        <v>80</v>
      </c>
      <c r="C32" s="2">
        <v>1.6</v>
      </c>
      <c r="D32" s="2" t="s">
        <v>29</v>
      </c>
    </row>
    <row r="33" spans="1:4" ht="12.75" customHeight="1">
      <c r="A33" s="2">
        <v>300</v>
      </c>
      <c r="B33" s="2">
        <v>150</v>
      </c>
      <c r="C33" s="2">
        <v>6</v>
      </c>
      <c r="D33" s="2" t="s">
        <v>30</v>
      </c>
    </row>
    <row r="34" spans="1:4" ht="12.75" customHeight="1">
      <c r="A34" s="2">
        <f>1250*100</f>
        <v>125000</v>
      </c>
      <c r="B34"/>
      <c r="C34"/>
      <c r="D34" s="2" t="s">
        <v>31</v>
      </c>
    </row>
    <row r="35" spans="1:4" ht="12.75">
      <c r="A35" s="3">
        <v>1500</v>
      </c>
      <c r="B35" s="3">
        <v>450</v>
      </c>
      <c r="C35" s="3">
        <v>4.5</v>
      </c>
      <c r="D35" s="2" t="s">
        <v>32</v>
      </c>
    </row>
    <row r="36" spans="1:4" ht="12.75">
      <c r="A36" s="3">
        <v>1000</v>
      </c>
      <c r="B36" s="3">
        <v>10</v>
      </c>
      <c r="C36" s="3">
        <v>0.2</v>
      </c>
      <c r="D36" s="2" t="s">
        <v>33</v>
      </c>
    </row>
    <row r="37" spans="1:4" ht="12.75" customHeight="1">
      <c r="A37" s="2">
        <v>500</v>
      </c>
      <c r="B37"/>
      <c r="C37"/>
      <c r="D37" s="2" t="s">
        <v>34</v>
      </c>
    </row>
    <row r="38" spans="1:4" ht="12.75" customHeight="1">
      <c r="A38" s="2">
        <f>1250*40</f>
        <v>50000</v>
      </c>
      <c r="B38"/>
      <c r="C38"/>
      <c r="D38" s="2" t="s">
        <v>35</v>
      </c>
    </row>
    <row r="39" spans="1:4" ht="12.75" customHeight="1">
      <c r="A39" s="2">
        <f>1250*100</f>
        <v>125000</v>
      </c>
      <c r="B39"/>
      <c r="C39"/>
      <c r="D39" s="2" t="s">
        <v>36</v>
      </c>
    </row>
    <row r="40" spans="1:4" ht="12.75" customHeight="1">
      <c r="A40" s="2">
        <v>25000</v>
      </c>
      <c r="B40" s="2">
        <v>0.5</v>
      </c>
      <c r="C40" s="2">
        <v>0.5</v>
      </c>
      <c r="D40" s="2" t="s">
        <v>37</v>
      </c>
    </row>
    <row r="41" spans="1:4" ht="12.75" customHeight="1">
      <c r="A41" s="2">
        <v>25000</v>
      </c>
      <c r="B41" s="2">
        <v>25</v>
      </c>
      <c r="C41" s="2">
        <v>0.5</v>
      </c>
      <c r="D41" s="2" t="s">
        <v>38</v>
      </c>
    </row>
    <row r="42" spans="1:4" ht="12.75" customHeight="1">
      <c r="A42" s="2">
        <v>6000</v>
      </c>
      <c r="B42"/>
      <c r="C42"/>
      <c r="D42" s="2" t="s">
        <v>39</v>
      </c>
    </row>
    <row r="43" spans="1:4" ht="12.75" customHeight="1">
      <c r="A43" s="2">
        <v>10000</v>
      </c>
      <c r="B43"/>
      <c r="C43"/>
      <c r="D43" s="2" t="s">
        <v>40</v>
      </c>
    </row>
    <row r="44" spans="1:4" ht="12.75" customHeight="1">
      <c r="A44" s="2">
        <v>2000</v>
      </c>
      <c r="B44"/>
      <c r="C44"/>
      <c r="D44" s="2" t="s">
        <v>41</v>
      </c>
    </row>
    <row r="45" spans="1:4" ht="12.75" customHeight="1">
      <c r="A45" s="2">
        <v>15000</v>
      </c>
      <c r="B45" s="2">
        <v>30</v>
      </c>
      <c r="C45" s="2">
        <v>0.5</v>
      </c>
      <c r="D45" s="2" t="s">
        <v>42</v>
      </c>
    </row>
    <row r="46" spans="1:4" ht="12.75" customHeight="1">
      <c r="A46" s="2">
        <v>300</v>
      </c>
      <c r="B46"/>
      <c r="C46"/>
      <c r="D46" s="2" t="s">
        <v>43</v>
      </c>
    </row>
    <row r="47" spans="1:4" ht="12.75" customHeight="1">
      <c r="A47" s="2">
        <v>1500</v>
      </c>
      <c r="B47"/>
      <c r="C47"/>
      <c r="D47" s="2" t="s">
        <v>44</v>
      </c>
    </row>
    <row r="48" spans="1:4" ht="12.75" customHeight="1">
      <c r="A48" s="2">
        <v>500</v>
      </c>
      <c r="B48"/>
      <c r="C48"/>
      <c r="D48" s="2" t="s">
        <v>45</v>
      </c>
    </row>
    <row r="49" spans="1:4" ht="12.75" customHeight="1">
      <c r="A49" s="2">
        <v>4000</v>
      </c>
      <c r="B49"/>
      <c r="C49"/>
      <c r="D49" s="2" t="s">
        <v>46</v>
      </c>
    </row>
    <row r="50" spans="1:3" ht="12.75" customHeight="1">
      <c r="A50"/>
      <c r="B50"/>
      <c r="C50"/>
    </row>
    <row r="51" spans="1:4" ht="12.75" customHeight="1">
      <c r="A51" s="2">
        <v>17000</v>
      </c>
      <c r="B51" s="2">
        <v>120</v>
      </c>
      <c r="C51" s="2">
        <v>8.4</v>
      </c>
      <c r="D51" s="2" t="s">
        <v>47</v>
      </c>
    </row>
    <row r="52" spans="1:4" ht="12.75" customHeight="1">
      <c r="A52" s="3">
        <f>8.4*150</f>
        <v>1260</v>
      </c>
      <c r="B52" s="3">
        <f>50*120</f>
        <v>6000</v>
      </c>
      <c r="C52" s="3">
        <v>8.4</v>
      </c>
      <c r="D52" s="2" t="s">
        <v>48</v>
      </c>
    </row>
    <row r="53" spans="1:3" ht="12.75" customHeight="1">
      <c r="A53"/>
      <c r="B53"/>
      <c r="C53"/>
    </row>
    <row r="54" ht="12.75" customHeight="1"/>
    <row r="55" spans="1:4" ht="12.75">
      <c r="A55" s="3">
        <f>SUM(A4:A54)</f>
        <v>4872010</v>
      </c>
      <c r="B55" s="3">
        <f>SUM(B4:B54)</f>
        <v>109735.5</v>
      </c>
      <c r="C55" s="3">
        <f>SUM(C4:C54)</f>
        <v>1635.2000000000003</v>
      </c>
      <c r="D55" s="2" t="s">
        <v>49</v>
      </c>
    </row>
    <row r="57" ht="12.75">
      <c r="D57" s="2" t="s">
        <v>50</v>
      </c>
    </row>
    <row r="58" spans="3:4" ht="12.75">
      <c r="C58" s="3">
        <v>2.75</v>
      </c>
      <c r="D58" s="2" t="s">
        <v>51</v>
      </c>
    </row>
    <row r="59" spans="3:4" ht="12.75">
      <c r="C59" s="3">
        <v>55</v>
      </c>
      <c r="D59" s="2" t="s">
        <v>52</v>
      </c>
    </row>
    <row r="60" spans="3:4" ht="12.75">
      <c r="C60" s="3">
        <v>4.125</v>
      </c>
      <c r="D60" s="2" t="s">
        <v>53</v>
      </c>
    </row>
    <row r="61" spans="3:4" ht="12.75">
      <c r="C61" s="3">
        <v>20</v>
      </c>
      <c r="D61" s="2" t="s">
        <v>54</v>
      </c>
    </row>
    <row r="62" spans="3:4" ht="12.75">
      <c r="C62" s="3">
        <v>0.5</v>
      </c>
      <c r="D62" s="2" t="s">
        <v>55</v>
      </c>
    </row>
    <row r="63" spans="3:4" ht="12.75">
      <c r="C63" s="3">
        <v>10</v>
      </c>
      <c r="D63" s="2" t="s">
        <v>56</v>
      </c>
    </row>
    <row r="65" ht="12.75">
      <c r="D65" s="2" t="s">
        <v>57</v>
      </c>
    </row>
    <row r="66" spans="3:4" ht="12.75">
      <c r="C66" s="3">
        <v>5</v>
      </c>
      <c r="D66" s="2" t="s">
        <v>58</v>
      </c>
    </row>
    <row r="67" spans="3:4" ht="12.75">
      <c r="C67" s="3">
        <v>1</v>
      </c>
      <c r="D67" s="2" t="s">
        <v>59</v>
      </c>
    </row>
    <row r="68" spans="3:4" ht="12.75">
      <c r="C68" s="3">
        <v>1</v>
      </c>
      <c r="D68" s="2" t="s">
        <v>60</v>
      </c>
    </row>
    <row r="69" spans="3:4" ht="12.75">
      <c r="C69" s="3">
        <v>2</v>
      </c>
      <c r="D69" s="2" t="s">
        <v>61</v>
      </c>
    </row>
  </sheetData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selection activeCell="B27" sqref="B27"/>
    </sheetView>
  </sheetViews>
  <sheetFormatPr defaultColWidth="9.00390625" defaultRowHeight="12.75"/>
  <cols>
    <col min="1" max="256" width="9.00390625" style="0" customWidth="1"/>
  </cols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